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595" windowHeight="6225" activeTab="0"/>
  </bookViews>
  <sheets>
    <sheet name="Calc" sheetId="1" r:id="rId1"/>
    <sheet name="RPM VS MPH" sheetId="2" r:id="rId2"/>
    <sheet name="MPH VS RPM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<sst xmlns="http://schemas.openxmlformats.org/spreadsheetml/2006/main" count="15" uniqueCount="13">
  <si>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TIRE SIZE - </t>
  </si>
  <si>
    <t xml:space="preserve">TIRE DIAMETER - </t>
  </si>
  <si>
    <t xml:space="preserve">TIRE WIDTH - </t>
  </si>
  <si>
    <t>GEAR</t>
  </si>
  <si>
    <t>GEAR RATIO</t>
  </si>
  <si>
    <t>RPM/10MPH</t>
  </si>
  <si>
    <t>RPM AT MPH</t>
  </si>
  <si>
    <t>MPH/1000RPM</t>
  </si>
  <si>
    <t>MPH AT RPM</t>
  </si>
  <si>
    <t>NUMBERS IN BLUE ARE INPUT PARAMETERS,</t>
  </si>
  <si>
    <t>OTHER NUMBERS ARE FIXED OR CALCULATED,</t>
  </si>
  <si>
    <t>AND CANNOT BE CHANGED</t>
  </si>
  <si>
    <t>REAR END RATIO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</si>
</sst>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0"/>
    </font>
    <font>
      <sz val="10"/>
      <name val="Technical"/>
      <family val="2"/>
    </font>
    <font>
      <b/>
      <sz val="24"/>
      <name val="Technic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/>
    </xf>
    <xf numFmtId="2" fontId="5" fillId="0" borderId="2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/>
      <protection/>
    </xf>
    <xf numFmtId="1" fontId="6" fillId="0" borderId="1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/>
      <protection/>
    </xf>
    <xf numFmtId="1" fontId="6" fillId="0" borderId="2" xfId="0" applyNumberFormat="1" applyFon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2" borderId="2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2" fontId="0" fillId="2" borderId="13" xfId="0" applyNumberFormat="1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8" xfId="0" applyBorder="1" applyAlignment="1">
      <alignment/>
    </xf>
    <xf numFmtId="1" fontId="0" fillId="0" borderId="17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ENGINE SPEED VS ROAD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Calc!$E$9:$S$9</c:f>
              <c:numCache>
                <c:ptCount val="15"/>
                <c:pt idx="0">
                  <c:v>1413.9797715493382</c:v>
                </c:pt>
                <c:pt idx="1">
                  <c:v>2827.9595430986765</c:v>
                </c:pt>
                <c:pt idx="2">
                  <c:v>4241.939314648014</c:v>
                </c:pt>
                <c:pt idx="3">
                  <c:v>5655.919086197353</c:v>
                </c:pt>
                <c:pt idx="4">
                  <c:v>7069.898857746692</c:v>
                </c:pt>
                <c:pt idx="5">
                  <c:v>8483.878629296029</c:v>
                </c:pt>
                <c:pt idx="6">
                  <c:v>9897.858400845367</c:v>
                </c:pt>
              </c:numCache>
            </c:numRef>
          </c:yVal>
          <c:smooth val="0"/>
        </c:ser>
        <c:ser>
          <c:idx val="1"/>
          <c:order val="1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Calc!$E$10:$S$10</c:f>
              <c:numCache>
                <c:ptCount val="15"/>
                <c:pt idx="0">
                  <c:v>993.0961606199367</c:v>
                </c:pt>
                <c:pt idx="1">
                  <c:v>1986.1923212398733</c:v>
                </c:pt>
                <c:pt idx="2">
                  <c:v>2979.28848185981</c:v>
                </c:pt>
                <c:pt idx="3">
                  <c:v>3972.3846424797466</c:v>
                </c:pt>
                <c:pt idx="4">
                  <c:v>4965.480803099683</c:v>
                </c:pt>
                <c:pt idx="5">
                  <c:v>5958.57696371962</c:v>
                </c:pt>
                <c:pt idx="6">
                  <c:v>6951.673124339557</c:v>
                </c:pt>
                <c:pt idx="7">
                  <c:v>7944.769284959493</c:v>
                </c:pt>
                <c:pt idx="8">
                  <c:v>8937.86544557943</c:v>
                </c:pt>
                <c:pt idx="9">
                  <c:v>9930.961606199366</c:v>
                </c:pt>
                <c:pt idx="10">
                  <c:v>10924.057766819304</c:v>
                </c:pt>
              </c:numCache>
            </c:numRef>
          </c:yVal>
          <c:smooth val="0"/>
        </c:ser>
        <c:ser>
          <c:idx val="2"/>
          <c:order val="2"/>
          <c:tx>
            <c:v>Third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Calc!$E$11:$S$11</c:f>
              <c:numCache>
                <c:ptCount val="15"/>
                <c:pt idx="0">
                  <c:v>657.3350777436723</c:v>
                </c:pt>
                <c:pt idx="1">
                  <c:v>1314.6701554873446</c:v>
                </c:pt>
                <c:pt idx="2">
                  <c:v>1972.005233231017</c:v>
                </c:pt>
                <c:pt idx="3">
                  <c:v>2629.340310974689</c:v>
                </c:pt>
                <c:pt idx="4">
                  <c:v>3286.6753887183613</c:v>
                </c:pt>
                <c:pt idx="5">
                  <c:v>3944.010466462034</c:v>
                </c:pt>
                <c:pt idx="6">
                  <c:v>4601.345544205706</c:v>
                </c:pt>
                <c:pt idx="7">
                  <c:v>5258.680621949378</c:v>
                </c:pt>
                <c:pt idx="8">
                  <c:v>5916.015699693051</c:v>
                </c:pt>
                <c:pt idx="9">
                  <c:v>6573.350777436723</c:v>
                </c:pt>
                <c:pt idx="10">
                  <c:v>7230.685855180395</c:v>
                </c:pt>
                <c:pt idx="11">
                  <c:v>7888.020932924068</c:v>
                </c:pt>
                <c:pt idx="12">
                  <c:v>8545.35601066774</c:v>
                </c:pt>
                <c:pt idx="13">
                  <c:v>9202.691088411411</c:v>
                </c:pt>
                <c:pt idx="14">
                  <c:v>9860.026166155085</c:v>
                </c:pt>
              </c:numCache>
            </c:numRef>
          </c:yVal>
          <c:smooth val="0"/>
        </c:ser>
        <c:ser>
          <c:idx val="3"/>
          <c:order val="3"/>
          <c:tx>
            <c:v>Fourth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Calc!$E$12:$S$12</c:f>
              <c:numCache>
                <c:ptCount val="15"/>
                <c:pt idx="0">
                  <c:v>472.9029336285413</c:v>
                </c:pt>
                <c:pt idx="1">
                  <c:v>945.8058672570826</c:v>
                </c:pt>
                <c:pt idx="2">
                  <c:v>1418.708800885624</c:v>
                </c:pt>
                <c:pt idx="3">
                  <c:v>1891.6117345141652</c:v>
                </c:pt>
                <c:pt idx="4">
                  <c:v>2364.5146681427063</c:v>
                </c:pt>
                <c:pt idx="5">
                  <c:v>2837.417601771248</c:v>
                </c:pt>
                <c:pt idx="6">
                  <c:v>3310.320535399789</c:v>
                </c:pt>
                <c:pt idx="7">
                  <c:v>3783.2234690283303</c:v>
                </c:pt>
                <c:pt idx="8">
                  <c:v>4256.1264026568715</c:v>
                </c:pt>
                <c:pt idx="9">
                  <c:v>4729.029336285413</c:v>
                </c:pt>
                <c:pt idx="10">
                  <c:v>5201.932269913954</c:v>
                </c:pt>
                <c:pt idx="11">
                  <c:v>5674.835203542496</c:v>
                </c:pt>
                <c:pt idx="12">
                  <c:v>6147.738137171037</c:v>
                </c:pt>
                <c:pt idx="13">
                  <c:v>6620.641070799578</c:v>
                </c:pt>
                <c:pt idx="14">
                  <c:v>7093.5440044281195</c:v>
                </c:pt>
              </c:numCache>
            </c:numRef>
          </c:yVal>
          <c:smooth val="0"/>
        </c:ser>
        <c:ser>
          <c:idx val="4"/>
          <c:order val="4"/>
          <c:tx>
            <c:v>Fifth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Calc!$E$13:$S$13</c:f>
              <c:numCache>
                <c:ptCount val="15"/>
                <c:pt idx="0">
                  <c:v>376.90363810194737</c:v>
                </c:pt>
                <c:pt idx="1">
                  <c:v>753.8072762038947</c:v>
                </c:pt>
                <c:pt idx="2">
                  <c:v>1130.7109143058422</c:v>
                </c:pt>
                <c:pt idx="3">
                  <c:v>1507.6145524077895</c:v>
                </c:pt>
                <c:pt idx="4">
                  <c:v>1884.5181905097368</c:v>
                </c:pt>
                <c:pt idx="5">
                  <c:v>2261.4218286116843</c:v>
                </c:pt>
                <c:pt idx="6">
                  <c:v>2638.3254667136316</c:v>
                </c:pt>
                <c:pt idx="7">
                  <c:v>3015.229104815579</c:v>
                </c:pt>
                <c:pt idx="8">
                  <c:v>3392.1327429175262</c:v>
                </c:pt>
                <c:pt idx="9">
                  <c:v>3769.0363810194735</c:v>
                </c:pt>
                <c:pt idx="10">
                  <c:v>4145.940019121421</c:v>
                </c:pt>
                <c:pt idx="11">
                  <c:v>4522.843657223369</c:v>
                </c:pt>
                <c:pt idx="12">
                  <c:v>4899.7472953253155</c:v>
                </c:pt>
                <c:pt idx="13">
                  <c:v>5276.650933427263</c:v>
                </c:pt>
                <c:pt idx="14">
                  <c:v>5653.55457152921</c:v>
                </c:pt>
              </c:numCache>
            </c:numRef>
          </c:yVal>
          <c:smooth val="0"/>
        </c:ser>
        <c:axId val="64687580"/>
        <c:axId val="45317309"/>
      </c:scatterChart>
      <c:valAx>
        <c:axId val="64687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[MPH]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7309"/>
        <c:crosses val="autoZero"/>
        <c:crossBetween val="midCat"/>
        <c:dispUnits/>
      </c:valAx>
      <c:valAx>
        <c:axId val="45317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75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ROAD SPEED VS ENGINE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15"/>
          <c:w val="0.8482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Calc!$E$17:$S$17</c:f>
              <c:numCache>
                <c:ptCount val="15"/>
                <c:pt idx="0">
                  <c:v>10.608355438892927</c:v>
                </c:pt>
                <c:pt idx="1">
                  <c:v>14.144473918523902</c:v>
                </c:pt>
                <c:pt idx="2">
                  <c:v>17.68059239815488</c:v>
                </c:pt>
                <c:pt idx="3">
                  <c:v>21.216710877785854</c:v>
                </c:pt>
                <c:pt idx="4">
                  <c:v>24.75282935741683</c:v>
                </c:pt>
                <c:pt idx="5">
                  <c:v>28.288947837047804</c:v>
                </c:pt>
                <c:pt idx="6">
                  <c:v>31.82506631667878</c:v>
                </c:pt>
                <c:pt idx="7">
                  <c:v>35.36118479630976</c:v>
                </c:pt>
                <c:pt idx="8">
                  <c:v>38.89730327594073</c:v>
                </c:pt>
                <c:pt idx="9">
                  <c:v>42.43342175557171</c:v>
                </c:pt>
                <c:pt idx="10">
                  <c:v>45.96954023520268</c:v>
                </c:pt>
                <c:pt idx="11">
                  <c:v>49.50565871483366</c:v>
                </c:pt>
                <c:pt idx="12">
                  <c:v>53.04177719446463</c:v>
                </c:pt>
                <c:pt idx="13">
                  <c:v>56.57789567409561</c:v>
                </c:pt>
                <c:pt idx="14">
                  <c:v>60.114014153726586</c:v>
                </c:pt>
              </c:numCache>
            </c:numRef>
          </c:yVal>
          <c:smooth val="0"/>
        </c:ser>
        <c:ser>
          <c:idx val="1"/>
          <c:order val="1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Calc!$E$18:$S$18</c:f>
              <c:numCache>
                <c:ptCount val="15"/>
                <c:pt idx="0">
                  <c:v>15.104277505852307</c:v>
                </c:pt>
                <c:pt idx="1">
                  <c:v>20.139036674469743</c:v>
                </c:pt>
                <c:pt idx="2">
                  <c:v>25.173795843087177</c:v>
                </c:pt>
                <c:pt idx="3">
                  <c:v>30.208555011704615</c:v>
                </c:pt>
                <c:pt idx="4">
                  <c:v>35.24331418032205</c:v>
                </c:pt>
                <c:pt idx="5">
                  <c:v>40.278073348939486</c:v>
                </c:pt>
                <c:pt idx="6">
                  <c:v>45.31283251755692</c:v>
                </c:pt>
                <c:pt idx="7">
                  <c:v>50.347591686174354</c:v>
                </c:pt>
                <c:pt idx="8">
                  <c:v>55.382350854791795</c:v>
                </c:pt>
                <c:pt idx="9">
                  <c:v>60.41711002340923</c:v>
                </c:pt>
                <c:pt idx="10">
                  <c:v>65.45186919202666</c:v>
                </c:pt>
                <c:pt idx="11">
                  <c:v>70.4866283606441</c:v>
                </c:pt>
                <c:pt idx="12">
                  <c:v>75.52138752926153</c:v>
                </c:pt>
                <c:pt idx="13">
                  <c:v>80.55614669787897</c:v>
                </c:pt>
                <c:pt idx="14">
                  <c:v>85.59090586649641</c:v>
                </c:pt>
              </c:numCache>
            </c:numRef>
          </c:yVal>
          <c:smooth val="0"/>
        </c:ser>
        <c:ser>
          <c:idx val="2"/>
          <c:order val="2"/>
          <c:tx>
            <c:v>Third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Calc!$E$19:$S$19</c:f>
              <c:numCache>
                <c:ptCount val="15"/>
                <c:pt idx="0">
                  <c:v>22.819412059201333</c:v>
                </c:pt>
                <c:pt idx="1">
                  <c:v>30.425882745601776</c:v>
                </c:pt>
                <c:pt idx="2">
                  <c:v>38.03235343200222</c:v>
                </c:pt>
                <c:pt idx="3">
                  <c:v>45.63882411840267</c:v>
                </c:pt>
                <c:pt idx="4">
                  <c:v>53.24529480480311</c:v>
                </c:pt>
                <c:pt idx="5">
                  <c:v>60.85176549120355</c:v>
                </c:pt>
                <c:pt idx="6">
                  <c:v>68.458236177604</c:v>
                </c:pt>
                <c:pt idx="7">
                  <c:v>76.06470686400444</c:v>
                </c:pt>
                <c:pt idx="8">
                  <c:v>83.67117755040488</c:v>
                </c:pt>
                <c:pt idx="9">
                  <c:v>91.27764823680533</c:v>
                </c:pt>
                <c:pt idx="10">
                  <c:v>98.88411892320578</c:v>
                </c:pt>
                <c:pt idx="11">
                  <c:v>106.49058960960622</c:v>
                </c:pt>
                <c:pt idx="12">
                  <c:v>114.09706029600666</c:v>
                </c:pt>
                <c:pt idx="13">
                  <c:v>121.7035309824071</c:v>
                </c:pt>
                <c:pt idx="14">
                  <c:v>129.31000166880756</c:v>
                </c:pt>
              </c:numCache>
            </c:numRef>
          </c:yVal>
          <c:smooth val="0"/>
        </c:ser>
        <c:ser>
          <c:idx val="3"/>
          <c:order val="3"/>
          <c:tx>
            <c:v>Fourth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Calc!$E$20:$S$20</c:f>
              <c:numCache>
                <c:ptCount val="15"/>
                <c:pt idx="0">
                  <c:v>31.718982762289848</c:v>
                </c:pt>
                <c:pt idx="1">
                  <c:v>42.29197701638646</c:v>
                </c:pt>
                <c:pt idx="2">
                  <c:v>52.864971270483075</c:v>
                </c:pt>
                <c:pt idx="3">
                  <c:v>63.437965524579695</c:v>
                </c:pt>
                <c:pt idx="4">
                  <c:v>74.01095977867631</c:v>
                </c:pt>
                <c:pt idx="5">
                  <c:v>84.58395403277292</c:v>
                </c:pt>
                <c:pt idx="6">
                  <c:v>95.15694828686954</c:v>
                </c:pt>
                <c:pt idx="7">
                  <c:v>105.72994254096615</c:v>
                </c:pt>
                <c:pt idx="8">
                  <c:v>116.30293679506276</c:v>
                </c:pt>
                <c:pt idx="9">
                  <c:v>126.87593104915939</c:v>
                </c:pt>
                <c:pt idx="10">
                  <c:v>137.448925303256</c:v>
                </c:pt>
                <c:pt idx="11">
                  <c:v>148.02191955735262</c:v>
                </c:pt>
                <c:pt idx="12">
                  <c:v>158.59491381144923</c:v>
                </c:pt>
                <c:pt idx="13">
                  <c:v>169.16790806554584</c:v>
                </c:pt>
                <c:pt idx="14">
                  <c:v>179.74090231964246</c:v>
                </c:pt>
              </c:numCache>
            </c:numRef>
          </c:yVal>
          <c:smooth val="0"/>
        </c:ser>
        <c:ser>
          <c:idx val="4"/>
          <c:order val="4"/>
          <c:tx>
            <c:v>Fifth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Calc!$E$21:$S$21</c:f>
              <c:numCache>
                <c:ptCount val="15"/>
                <c:pt idx="0">
                  <c:v>39.79797084352553</c:v>
                </c:pt>
                <c:pt idx="1">
                  <c:v>53.06396112470071</c:v>
                </c:pt>
                <c:pt idx="2">
                  <c:v>66.32995140587589</c:v>
                </c:pt>
                <c:pt idx="3">
                  <c:v>79.59594168705107</c:v>
                </c:pt>
                <c:pt idx="4">
                  <c:v>92.86193196822624</c:v>
                </c:pt>
                <c:pt idx="5">
                  <c:v>106.12792224940142</c:v>
                </c:pt>
                <c:pt idx="6">
                  <c:v>119.3939125305766</c:v>
                </c:pt>
                <c:pt idx="7">
                  <c:v>132.65990281175178</c:v>
                </c:pt>
                <c:pt idx="8">
                  <c:v>145.92589309292697</c:v>
                </c:pt>
                <c:pt idx="9">
                  <c:v>159.19188337410213</c:v>
                </c:pt>
                <c:pt idx="10">
                  <c:v>172.4578736552773</c:v>
                </c:pt>
                <c:pt idx="11">
                  <c:v>185.7238639364525</c:v>
                </c:pt>
                <c:pt idx="12">
                  <c:v>198.98985421762768</c:v>
                </c:pt>
                <c:pt idx="13">
                  <c:v>212.25584449880284</c:v>
                </c:pt>
                <c:pt idx="14">
                  <c:v>225.521834779978</c:v>
                </c:pt>
              </c:numCache>
            </c:numRef>
          </c:yVal>
          <c:smooth val="0"/>
        </c:ser>
        <c:axId val="5202598"/>
        <c:axId val="46823383"/>
      </c:scatterChart>
      <c:valAx>
        <c:axId val="5202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23383"/>
        <c:crosses val="autoZero"/>
        <c:crossBetween val="midCat"/>
        <c:dispUnits/>
      </c:valAx>
      <c:valAx>
        <c:axId val="4682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[MPH]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2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0.522</cdr:y>
    </cdr:from>
    <cdr:to>
      <cdr:x>0.50925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9"/>
  <sheetViews>
    <sheetView showGridLines="0" showZeros="0" tabSelected="1" workbookViewId="0" topLeftCell="A1">
      <selection activeCell="E3" sqref="E3"/>
    </sheetView>
  </sheetViews>
  <sheetFormatPr defaultColWidth="9.33203125" defaultRowHeight="11.25"/>
  <cols>
    <col min="1" max="1" width="3.83203125" style="0" customWidth="1"/>
    <col min="2" max="2" width="6.83203125" style="0" customWidth="1"/>
    <col min="3" max="3" width="11.83203125" style="0" customWidth="1"/>
    <col min="4" max="4" width="12.83203125" style="0" customWidth="1"/>
    <col min="5" max="19" width="5.83203125" style="0" customWidth="1"/>
  </cols>
  <sheetData>
    <row r="1" ht="12" thickBot="1"/>
    <row r="2" spans="2:19" ht="11.25">
      <c r="B2" s="8" t="s">
        <v>0</v>
      </c>
      <c r="C2" s="9"/>
      <c r="D2" s="6">
        <v>205</v>
      </c>
      <c r="E2" s="6">
        <v>70</v>
      </c>
      <c r="F2" s="7">
        <v>15</v>
      </c>
      <c r="G2" s="69"/>
      <c r="H2" s="70"/>
      <c r="I2" s="70"/>
      <c r="J2" s="70"/>
      <c r="K2" s="70"/>
      <c r="L2" s="70"/>
      <c r="M2" s="70"/>
      <c r="N2" s="70"/>
      <c r="O2" s="16"/>
      <c r="P2" s="16"/>
      <c r="Q2" s="16"/>
      <c r="R2" s="16"/>
      <c r="S2" s="17"/>
    </row>
    <row r="3" spans="2:19" ht="11.25">
      <c r="B3" s="11" t="s">
        <v>1</v>
      </c>
      <c r="C3" s="12"/>
      <c r="D3" s="13">
        <f>+(D2/25.4)*(E2/100)*2+F2</f>
        <v>26.299212598425196</v>
      </c>
      <c r="E3" s="29"/>
      <c r="F3" s="30"/>
      <c r="G3" s="78" t="s">
        <v>9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spans="2:19" ht="11.25">
      <c r="B4" s="11" t="s">
        <v>2</v>
      </c>
      <c r="C4" s="12"/>
      <c r="D4" s="13">
        <f>+D2/25.4</f>
        <v>8.070866141732283</v>
      </c>
      <c r="E4" s="29"/>
      <c r="F4" s="30"/>
      <c r="G4" s="81" t="s">
        <v>10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</row>
    <row r="5" spans="2:19" ht="12" thickBot="1">
      <c r="B5" s="14" t="s">
        <v>12</v>
      </c>
      <c r="C5" s="15"/>
      <c r="D5" s="3">
        <v>3.7</v>
      </c>
      <c r="E5" s="28"/>
      <c r="F5" s="37"/>
      <c r="G5" s="81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</row>
    <row r="6" spans="2:19" ht="12" thickBot="1">
      <c r="B6" s="65"/>
      <c r="C6" s="66"/>
      <c r="D6" s="67"/>
      <c r="E6" s="66"/>
      <c r="F6" s="68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7"/>
    </row>
    <row r="7" spans="2:19" ht="12" thickBot="1">
      <c r="B7" s="61" t="s">
        <v>3</v>
      </c>
      <c r="C7" s="60" t="s">
        <v>4</v>
      </c>
      <c r="D7" s="60" t="s">
        <v>5</v>
      </c>
      <c r="E7" s="75" t="s">
        <v>6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</row>
    <row r="8" spans="2:19" ht="11.25">
      <c r="B8" s="8"/>
      <c r="C8" s="9"/>
      <c r="D8" s="9"/>
      <c r="E8" s="52">
        <v>10</v>
      </c>
      <c r="F8" s="52">
        <v>20</v>
      </c>
      <c r="G8" s="52">
        <v>30</v>
      </c>
      <c r="H8" s="52">
        <v>40</v>
      </c>
      <c r="I8" s="52">
        <v>50</v>
      </c>
      <c r="J8" s="52">
        <v>60</v>
      </c>
      <c r="K8" s="73">
        <v>70</v>
      </c>
      <c r="L8" s="52">
        <v>80</v>
      </c>
      <c r="M8" s="52">
        <v>90</v>
      </c>
      <c r="N8" s="52">
        <v>100</v>
      </c>
      <c r="O8" s="52">
        <v>110</v>
      </c>
      <c r="P8" s="52">
        <v>120</v>
      </c>
      <c r="Q8" s="52">
        <v>130</v>
      </c>
      <c r="R8" s="52">
        <v>140</v>
      </c>
      <c r="S8" s="74">
        <v>150</v>
      </c>
    </row>
    <row r="9" spans="2:19" ht="11.25">
      <c r="B9" s="18">
        <v>1</v>
      </c>
      <c r="C9" s="2">
        <v>2.99</v>
      </c>
      <c r="D9" s="19">
        <f>10000/D17</f>
        <v>1413.9797715493382</v>
      </c>
      <c r="E9" s="19">
        <f>+D9</f>
        <v>1413.9797715493382</v>
      </c>
      <c r="F9" s="19">
        <f>+D9*2</f>
        <v>2827.9595430986765</v>
      </c>
      <c r="G9" s="19">
        <f>+D9*3</f>
        <v>4241.939314648014</v>
      </c>
      <c r="H9" s="19">
        <f>+D9*4</f>
        <v>5655.919086197353</v>
      </c>
      <c r="I9" s="19">
        <f>+D9*5</f>
        <v>7069.898857746692</v>
      </c>
      <c r="J9" s="19">
        <f>+D9*6</f>
        <v>8483.878629296029</v>
      </c>
      <c r="K9" s="20">
        <f>+D9*7</f>
        <v>9897.858400845367</v>
      </c>
      <c r="L9" s="50"/>
      <c r="M9" s="50"/>
      <c r="N9" s="50"/>
      <c r="O9" s="50"/>
      <c r="P9" s="50"/>
      <c r="Q9" s="50"/>
      <c r="R9" s="50"/>
      <c r="S9" s="51"/>
    </row>
    <row r="10" spans="2:19" ht="11.25">
      <c r="B10" s="18">
        <v>2</v>
      </c>
      <c r="C10" s="2">
        <v>2.1</v>
      </c>
      <c r="D10" s="19">
        <f>10000/D18</f>
        <v>993.0961606199367</v>
      </c>
      <c r="E10" s="19">
        <f>+D10</f>
        <v>993.0961606199367</v>
      </c>
      <c r="F10" s="19">
        <f>+D10*2</f>
        <v>1986.1923212398733</v>
      </c>
      <c r="G10" s="19">
        <f>+D10*3</f>
        <v>2979.28848185981</v>
      </c>
      <c r="H10" s="19">
        <f>+D10*4</f>
        <v>3972.3846424797466</v>
      </c>
      <c r="I10" s="19">
        <f>+D10*5</f>
        <v>4965.480803099683</v>
      </c>
      <c r="J10" s="19">
        <f>+D10*6</f>
        <v>5958.57696371962</v>
      </c>
      <c r="K10" s="20">
        <f>+D10*7</f>
        <v>6951.673124339557</v>
      </c>
      <c r="L10" s="19">
        <f>+D10*8</f>
        <v>7944.769284959493</v>
      </c>
      <c r="M10" s="19">
        <f>+D10*9</f>
        <v>8937.86544557943</v>
      </c>
      <c r="N10" s="19">
        <f>+D10*10</f>
        <v>9930.961606199366</v>
      </c>
      <c r="O10" s="19">
        <f>+D10*11</f>
        <v>10924.057766819304</v>
      </c>
      <c r="P10" s="50"/>
      <c r="Q10" s="50"/>
      <c r="R10" s="50"/>
      <c r="S10" s="51"/>
    </row>
    <row r="11" spans="2:19" ht="11.25">
      <c r="B11" s="18">
        <v>3</v>
      </c>
      <c r="C11" s="2">
        <v>1.39</v>
      </c>
      <c r="D11" s="19">
        <f>10000/D19</f>
        <v>657.3350777436723</v>
      </c>
      <c r="E11" s="19">
        <f>+D11</f>
        <v>657.3350777436723</v>
      </c>
      <c r="F11" s="19">
        <f>+D11*2</f>
        <v>1314.6701554873446</v>
      </c>
      <c r="G11" s="19">
        <f>+D11*3</f>
        <v>1972.005233231017</v>
      </c>
      <c r="H11" s="19">
        <f>+D11*4</f>
        <v>2629.340310974689</v>
      </c>
      <c r="I11" s="19">
        <f>+D11*5</f>
        <v>3286.6753887183613</v>
      </c>
      <c r="J11" s="19">
        <f>+D11*6</f>
        <v>3944.010466462034</v>
      </c>
      <c r="K11" s="20">
        <f>+D11*7</f>
        <v>4601.345544205706</v>
      </c>
      <c r="L11" s="19">
        <f>+D11*8</f>
        <v>5258.680621949378</v>
      </c>
      <c r="M11" s="19">
        <f>+D11*9</f>
        <v>5916.015699693051</v>
      </c>
      <c r="N11" s="19">
        <f>+D11*10</f>
        <v>6573.350777436723</v>
      </c>
      <c r="O11" s="19">
        <f>+D11*11</f>
        <v>7230.685855180395</v>
      </c>
      <c r="P11" s="71">
        <f>+D11*12</f>
        <v>7888.020932924068</v>
      </c>
      <c r="Q11" s="71">
        <f>+D11*13</f>
        <v>8545.35601066774</v>
      </c>
      <c r="R11" s="71">
        <f>+D11*14</f>
        <v>9202.691088411411</v>
      </c>
      <c r="S11" s="72">
        <f>+D11*15</f>
        <v>9860.026166155085</v>
      </c>
    </row>
    <row r="12" spans="2:19" ht="11.25">
      <c r="B12" s="21">
        <v>4</v>
      </c>
      <c r="C12" s="2">
        <v>1</v>
      </c>
      <c r="D12" s="20">
        <f>10000/D20</f>
        <v>472.9029336285413</v>
      </c>
      <c r="E12" s="20">
        <f>+D12</f>
        <v>472.9029336285413</v>
      </c>
      <c r="F12" s="20">
        <f>+D12*2</f>
        <v>945.8058672570826</v>
      </c>
      <c r="G12" s="20">
        <f>+D12*3</f>
        <v>1418.708800885624</v>
      </c>
      <c r="H12" s="20">
        <f>+D12*4</f>
        <v>1891.6117345141652</v>
      </c>
      <c r="I12" s="20">
        <f>+D12*5</f>
        <v>2364.5146681427063</v>
      </c>
      <c r="J12" s="20">
        <f>+D12*6</f>
        <v>2837.417601771248</v>
      </c>
      <c r="K12" s="20">
        <f>+D12*7</f>
        <v>3310.320535399789</v>
      </c>
      <c r="L12" s="20">
        <f>+D12*8</f>
        <v>3783.2234690283303</v>
      </c>
      <c r="M12" s="20">
        <f>+D12*9</f>
        <v>4256.1264026568715</v>
      </c>
      <c r="N12" s="20">
        <f>+D12*10</f>
        <v>4729.029336285413</v>
      </c>
      <c r="O12" s="20">
        <f>+D12*11</f>
        <v>5201.932269913954</v>
      </c>
      <c r="P12" s="20">
        <f>+D12*12</f>
        <v>5674.835203542496</v>
      </c>
      <c r="Q12" s="20">
        <f>+D12*13</f>
        <v>6147.738137171037</v>
      </c>
      <c r="R12" s="20">
        <f>+D12*14</f>
        <v>6620.641070799578</v>
      </c>
      <c r="S12" s="22">
        <f>+D12*15</f>
        <v>7093.5440044281195</v>
      </c>
    </row>
    <row r="13" spans="2:19" ht="12" thickBot="1">
      <c r="B13" s="23">
        <v>5</v>
      </c>
      <c r="C13" s="3">
        <v>0.797</v>
      </c>
      <c r="D13" s="24">
        <f>IF(C13&gt;0,10000/D21,0)</f>
        <v>376.90363810194737</v>
      </c>
      <c r="E13" s="24">
        <f>+D13</f>
        <v>376.90363810194737</v>
      </c>
      <c r="F13" s="24">
        <f>+D13*2</f>
        <v>753.8072762038947</v>
      </c>
      <c r="G13" s="24">
        <f>+D13*3</f>
        <v>1130.7109143058422</v>
      </c>
      <c r="H13" s="24">
        <f>+D13*4</f>
        <v>1507.6145524077895</v>
      </c>
      <c r="I13" s="24">
        <f>+D13*5</f>
        <v>1884.5181905097368</v>
      </c>
      <c r="J13" s="24">
        <f>+D13*6</f>
        <v>2261.4218286116843</v>
      </c>
      <c r="K13" s="25">
        <f>+D13*7</f>
        <v>2638.3254667136316</v>
      </c>
      <c r="L13" s="24">
        <f>+D13*8</f>
        <v>3015.229104815579</v>
      </c>
      <c r="M13" s="24">
        <f>+D13*9</f>
        <v>3392.1327429175262</v>
      </c>
      <c r="N13" s="24">
        <f>+D13*10</f>
        <v>3769.0363810194735</v>
      </c>
      <c r="O13" s="24">
        <f>+D13*11</f>
        <v>4145.940019121421</v>
      </c>
      <c r="P13" s="24">
        <f>+D13*12</f>
        <v>4522.843657223369</v>
      </c>
      <c r="Q13" s="24">
        <f>+D13*13</f>
        <v>4899.7472953253155</v>
      </c>
      <c r="R13" s="24">
        <f>+D13*14</f>
        <v>5276.650933427263</v>
      </c>
      <c r="S13" s="26">
        <f>+D13*15</f>
        <v>5653.55457152921</v>
      </c>
    </row>
    <row r="14" spans="2:19" ht="12" thickBo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</row>
    <row r="15" spans="1:19" ht="12" thickBot="1">
      <c r="A15" s="1"/>
      <c r="B15" s="61" t="s">
        <v>3</v>
      </c>
      <c r="C15" s="60" t="s">
        <v>4</v>
      </c>
      <c r="D15" s="60" t="s">
        <v>7</v>
      </c>
      <c r="E15" s="75" t="s">
        <v>8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ht="11.25">
      <c r="A16" s="1"/>
      <c r="B16" s="53"/>
      <c r="C16" s="54"/>
      <c r="D16" s="54"/>
      <c r="E16" s="55">
        <v>1500</v>
      </c>
      <c r="F16" s="55">
        <v>2000</v>
      </c>
      <c r="G16" s="55">
        <v>2500</v>
      </c>
      <c r="H16" s="56">
        <v>3000</v>
      </c>
      <c r="I16" s="55">
        <v>3500</v>
      </c>
      <c r="J16" s="55">
        <v>4000</v>
      </c>
      <c r="K16" s="57">
        <v>4500</v>
      </c>
      <c r="L16" s="56">
        <v>5000</v>
      </c>
      <c r="M16" s="54">
        <v>5500</v>
      </c>
      <c r="N16" s="54">
        <v>6000</v>
      </c>
      <c r="O16" s="58">
        <v>6500</v>
      </c>
      <c r="P16" s="54">
        <v>7000</v>
      </c>
      <c r="Q16" s="54">
        <v>7500</v>
      </c>
      <c r="R16" s="58">
        <v>8000</v>
      </c>
      <c r="S16" s="59">
        <v>8500</v>
      </c>
    </row>
    <row r="17" spans="1:19" ht="11.25">
      <c r="A17" s="1"/>
      <c r="B17" s="18">
        <v>1</v>
      </c>
      <c r="C17" s="4">
        <f>+C9</f>
        <v>2.99</v>
      </c>
      <c r="D17" s="31">
        <f>+(2.975*D3)/(D5*C9)</f>
        <v>7.072236959261951</v>
      </c>
      <c r="E17" s="19">
        <f>+D17*1.5</f>
        <v>10.608355438892927</v>
      </c>
      <c r="F17" s="19">
        <f>+D17*2</f>
        <v>14.144473918523902</v>
      </c>
      <c r="G17" s="19">
        <f>+D17*2.5</f>
        <v>17.68059239815488</v>
      </c>
      <c r="H17" s="32">
        <f>+D17*3</f>
        <v>21.216710877785854</v>
      </c>
      <c r="I17" s="19">
        <f>+D17*3.5</f>
        <v>24.75282935741683</v>
      </c>
      <c r="J17" s="19">
        <f>+D17*4</f>
        <v>28.288947837047804</v>
      </c>
      <c r="K17" s="32">
        <f>+D17*4.5</f>
        <v>31.82506631667878</v>
      </c>
      <c r="L17" s="32">
        <f>+D17*5</f>
        <v>35.36118479630976</v>
      </c>
      <c r="M17" s="32">
        <f>+D17*5.5</f>
        <v>38.89730327594073</v>
      </c>
      <c r="N17" s="32">
        <f>+D17*6</f>
        <v>42.43342175557171</v>
      </c>
      <c r="O17" s="32">
        <f>+D17*6.5</f>
        <v>45.96954023520268</v>
      </c>
      <c r="P17" s="32">
        <f>+D17*7</f>
        <v>49.50565871483366</v>
      </c>
      <c r="Q17" s="32">
        <f>+D17*7.5</f>
        <v>53.04177719446463</v>
      </c>
      <c r="R17" s="32">
        <f>+D17*8</f>
        <v>56.57789567409561</v>
      </c>
      <c r="S17" s="33">
        <f>+D17*8.5</f>
        <v>60.114014153726586</v>
      </c>
    </row>
    <row r="18" spans="1:19" ht="11.25">
      <c r="A18" s="1"/>
      <c r="B18" s="18">
        <v>2</v>
      </c>
      <c r="C18" s="4">
        <f>+C10</f>
        <v>2.1</v>
      </c>
      <c r="D18" s="31">
        <f>+(2.975*D3)/(D5*C10)</f>
        <v>10.069518337234872</v>
      </c>
      <c r="E18" s="19">
        <f>+D18*1.5</f>
        <v>15.104277505852307</v>
      </c>
      <c r="F18" s="19">
        <f>+D18*2</f>
        <v>20.139036674469743</v>
      </c>
      <c r="G18" s="19">
        <f>+D18*2.5</f>
        <v>25.173795843087177</v>
      </c>
      <c r="H18" s="32">
        <f>+D18*3</f>
        <v>30.208555011704615</v>
      </c>
      <c r="I18" s="19">
        <f>+D18*3.5</f>
        <v>35.24331418032205</v>
      </c>
      <c r="J18" s="19">
        <f>+D18*4</f>
        <v>40.278073348939486</v>
      </c>
      <c r="K18" s="32">
        <f>+D18*4.5</f>
        <v>45.31283251755692</v>
      </c>
      <c r="L18" s="32">
        <f>+D18*5</f>
        <v>50.347591686174354</v>
      </c>
      <c r="M18" s="32">
        <f>+D18*5.5</f>
        <v>55.382350854791795</v>
      </c>
      <c r="N18" s="32">
        <f>+D18*6</f>
        <v>60.41711002340923</v>
      </c>
      <c r="O18" s="32">
        <f>+D18*6.5</f>
        <v>65.45186919202666</v>
      </c>
      <c r="P18" s="32">
        <f>+D18*7</f>
        <v>70.4866283606441</v>
      </c>
      <c r="Q18" s="32">
        <f>+D18*7.5</f>
        <v>75.52138752926153</v>
      </c>
      <c r="R18" s="32">
        <f>+D18*8</f>
        <v>80.55614669787897</v>
      </c>
      <c r="S18" s="33">
        <f>+D18*8.5</f>
        <v>85.59090586649641</v>
      </c>
    </row>
    <row r="19" spans="1:19" ht="11.25">
      <c r="A19" s="1"/>
      <c r="B19" s="18">
        <v>3</v>
      </c>
      <c r="C19" s="4">
        <f>+C11</f>
        <v>1.39</v>
      </c>
      <c r="D19" s="31">
        <f>+(2.975*D3)/(D5*C11)</f>
        <v>15.212941372800888</v>
      </c>
      <c r="E19" s="19">
        <f>+D19*1.5</f>
        <v>22.819412059201333</v>
      </c>
      <c r="F19" s="19">
        <f>+D19*2</f>
        <v>30.425882745601776</v>
      </c>
      <c r="G19" s="19">
        <f>+D19*2.5</f>
        <v>38.03235343200222</v>
      </c>
      <c r="H19" s="32">
        <f>+D19*3</f>
        <v>45.63882411840267</v>
      </c>
      <c r="I19" s="19">
        <f>+D19*3.5</f>
        <v>53.24529480480311</v>
      </c>
      <c r="J19" s="19">
        <f>+D19*4</f>
        <v>60.85176549120355</v>
      </c>
      <c r="K19" s="32">
        <f>+D19*4.5</f>
        <v>68.458236177604</v>
      </c>
      <c r="L19" s="32">
        <f>+D19*5</f>
        <v>76.06470686400444</v>
      </c>
      <c r="M19" s="32">
        <f>+D19*5.5</f>
        <v>83.67117755040488</v>
      </c>
      <c r="N19" s="32">
        <f>+D19*6</f>
        <v>91.27764823680533</v>
      </c>
      <c r="O19" s="32">
        <f>+D19*6.5</f>
        <v>98.88411892320578</v>
      </c>
      <c r="P19" s="32">
        <f>+D19*7</f>
        <v>106.49058960960622</v>
      </c>
      <c r="Q19" s="32">
        <f>+D19*7.5</f>
        <v>114.09706029600666</v>
      </c>
      <c r="R19" s="32">
        <f>+D19*8</f>
        <v>121.7035309824071</v>
      </c>
      <c r="S19" s="33">
        <f>+D19*8.5</f>
        <v>129.31000166880756</v>
      </c>
    </row>
    <row r="20" spans="1:19" ht="11.25">
      <c r="A20" s="1"/>
      <c r="B20" s="18">
        <v>4</v>
      </c>
      <c r="C20" s="4">
        <f>+C12</f>
        <v>1</v>
      </c>
      <c r="D20" s="31">
        <f>+(2.975*D3)/(D5*C12)</f>
        <v>21.14598850819323</v>
      </c>
      <c r="E20" s="19">
        <f>+D20*1.5</f>
        <v>31.718982762289848</v>
      </c>
      <c r="F20" s="19">
        <f>+D20*2</f>
        <v>42.29197701638646</v>
      </c>
      <c r="G20" s="19">
        <f>+D20*2.5</f>
        <v>52.864971270483075</v>
      </c>
      <c r="H20" s="32">
        <f>+D20*3</f>
        <v>63.437965524579695</v>
      </c>
      <c r="I20" s="19">
        <f>+D20*3.5</f>
        <v>74.01095977867631</v>
      </c>
      <c r="J20" s="19">
        <f>+D20*4</f>
        <v>84.58395403277292</v>
      </c>
      <c r="K20" s="32">
        <f>+D20*4.5</f>
        <v>95.15694828686954</v>
      </c>
      <c r="L20" s="32">
        <f>+D20*5</f>
        <v>105.72994254096615</v>
      </c>
      <c r="M20" s="32">
        <f>+D20*5.5</f>
        <v>116.30293679506276</v>
      </c>
      <c r="N20" s="32">
        <f>+D20*6</f>
        <v>126.87593104915939</v>
      </c>
      <c r="O20" s="32">
        <f>+D20*6.5</f>
        <v>137.448925303256</v>
      </c>
      <c r="P20" s="32">
        <f>+D20*7</f>
        <v>148.02191955735262</v>
      </c>
      <c r="Q20" s="32">
        <f>+D20*7.5</f>
        <v>158.59491381144923</v>
      </c>
      <c r="R20" s="32">
        <f>+D20*8</f>
        <v>169.16790806554584</v>
      </c>
      <c r="S20" s="33">
        <f>+D20*8.5</f>
        <v>179.74090231964246</v>
      </c>
    </row>
    <row r="21" spans="1:19" ht="12" thickBot="1">
      <c r="A21" s="1"/>
      <c r="B21" s="23">
        <v>5</v>
      </c>
      <c r="C21" s="5">
        <f>+C13</f>
        <v>0.797</v>
      </c>
      <c r="D21" s="34">
        <f>IF(C13&gt;0,(2.975*D3)/(D5*C13),0)</f>
        <v>26.531980562350356</v>
      </c>
      <c r="E21" s="24">
        <f>+D21*1.5</f>
        <v>39.79797084352553</v>
      </c>
      <c r="F21" s="24">
        <f>+D21*2</f>
        <v>53.06396112470071</v>
      </c>
      <c r="G21" s="24">
        <f>+D21*2.5</f>
        <v>66.32995140587589</v>
      </c>
      <c r="H21" s="35">
        <f>+D21*3</f>
        <v>79.59594168705107</v>
      </c>
      <c r="I21" s="24">
        <f>+D21*3.5</f>
        <v>92.86193196822624</v>
      </c>
      <c r="J21" s="24">
        <f>+D21*4</f>
        <v>106.12792224940142</v>
      </c>
      <c r="K21" s="35">
        <f>+D21*4.5</f>
        <v>119.3939125305766</v>
      </c>
      <c r="L21" s="35">
        <f>+D21*5</f>
        <v>132.65990281175178</v>
      </c>
      <c r="M21" s="35">
        <f>+D21*5.5</f>
        <v>145.92589309292697</v>
      </c>
      <c r="N21" s="35">
        <f>+D21*6</f>
        <v>159.19188337410213</v>
      </c>
      <c r="O21" s="35">
        <f>+D21*6.5</f>
        <v>172.4578736552773</v>
      </c>
      <c r="P21" s="35">
        <f>+D21*7</f>
        <v>185.7238639364525</v>
      </c>
      <c r="Q21" s="35">
        <f>+D21*7.5</f>
        <v>198.98985421762768</v>
      </c>
      <c r="R21" s="35">
        <f>+D21*8</f>
        <v>212.25584449880284</v>
      </c>
      <c r="S21" s="36">
        <f>+D21*8.5</f>
        <v>225.521834779978</v>
      </c>
    </row>
    <row r="22" spans="2:19" ht="1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1.25">
      <c r="B23" s="29"/>
      <c r="C23" s="29"/>
      <c r="D23" s="29"/>
      <c r="E23" s="38"/>
      <c r="F23" s="38"/>
      <c r="G23" s="38"/>
      <c r="H23" s="3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19" ht="11.25">
      <c r="B24" s="29"/>
      <c r="C24" s="29"/>
      <c r="D24" s="29"/>
      <c r="E24" s="39"/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39"/>
      <c r="S24" s="39"/>
    </row>
    <row r="25" spans="2:19" ht="11.25">
      <c r="B25" s="39"/>
      <c r="C25" s="41"/>
      <c r="D25" s="42"/>
      <c r="E25" s="42"/>
      <c r="F25" s="42"/>
      <c r="G25" s="42"/>
      <c r="H25" s="42"/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</row>
    <row r="26" spans="2:19" ht="11.25">
      <c r="B26" s="39"/>
      <c r="C26" s="41"/>
      <c r="D26" s="42"/>
      <c r="E26" s="42"/>
      <c r="F26" s="42"/>
      <c r="G26" s="42"/>
      <c r="H26" s="42"/>
      <c r="I26" s="42"/>
      <c r="J26" s="42"/>
      <c r="K26" s="43"/>
      <c r="L26" s="42"/>
      <c r="M26" s="42"/>
      <c r="N26" s="42"/>
      <c r="O26" s="42"/>
      <c r="P26" s="42"/>
      <c r="Q26" s="42"/>
      <c r="R26" s="42"/>
      <c r="S26" s="42"/>
    </row>
    <row r="27" spans="2:19" ht="11.25">
      <c r="B27" s="39"/>
      <c r="C27" s="41"/>
      <c r="D27" s="42"/>
      <c r="E27" s="42"/>
      <c r="F27" s="42"/>
      <c r="G27" s="42"/>
      <c r="H27" s="42"/>
      <c r="I27" s="42"/>
      <c r="J27" s="42"/>
      <c r="K27" s="43"/>
      <c r="L27" s="42"/>
      <c r="M27" s="42"/>
      <c r="N27" s="42"/>
      <c r="O27" s="42"/>
      <c r="P27" s="42"/>
      <c r="Q27" s="42"/>
      <c r="R27" s="42"/>
      <c r="S27" s="42"/>
    </row>
    <row r="28" spans="2:19" ht="11.25">
      <c r="B28" s="40"/>
      <c r="C28" s="4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11.25">
      <c r="B29" s="39"/>
      <c r="C29" s="41"/>
      <c r="D29" s="42"/>
      <c r="E29" s="42"/>
      <c r="F29" s="42"/>
      <c r="G29" s="42"/>
      <c r="H29" s="42"/>
      <c r="I29" s="42"/>
      <c r="J29" s="42"/>
      <c r="K29" s="43"/>
      <c r="L29" s="42"/>
      <c r="M29" s="42"/>
      <c r="N29" s="42"/>
      <c r="O29" s="42"/>
      <c r="P29" s="42"/>
      <c r="Q29" s="42"/>
      <c r="R29" s="42"/>
      <c r="S29" s="42"/>
    </row>
    <row r="30" spans="2:19" ht="11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2:19" ht="11.25">
      <c r="B31" s="29"/>
      <c r="C31" s="29"/>
      <c r="D31" s="29"/>
      <c r="E31" s="38"/>
      <c r="F31" s="38"/>
      <c r="G31" s="38"/>
      <c r="H31" s="3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2:19" ht="11.25">
      <c r="B32" s="29"/>
      <c r="C32" s="29"/>
      <c r="D32" s="29"/>
      <c r="E32" s="39"/>
      <c r="F32" s="39"/>
      <c r="G32" s="39"/>
      <c r="H32" s="45"/>
      <c r="I32" s="39"/>
      <c r="J32" s="39"/>
      <c r="K32" s="46"/>
      <c r="L32" s="45"/>
      <c r="M32" s="29"/>
      <c r="N32" s="29"/>
      <c r="O32" s="1"/>
      <c r="P32" s="29"/>
      <c r="Q32" s="29"/>
      <c r="R32" s="47"/>
      <c r="S32" s="29"/>
    </row>
    <row r="33" spans="2:19" ht="11.25">
      <c r="B33" s="39"/>
      <c r="C33" s="41"/>
      <c r="D33" s="48"/>
      <c r="E33" s="42"/>
      <c r="F33" s="42"/>
      <c r="G33" s="42"/>
      <c r="H33" s="49"/>
      <c r="I33" s="42"/>
      <c r="J33" s="42"/>
      <c r="K33" s="49"/>
      <c r="L33" s="49"/>
      <c r="M33" s="49"/>
      <c r="N33" s="49"/>
      <c r="O33" s="29"/>
      <c r="P33" s="29"/>
      <c r="Q33" s="29"/>
      <c r="R33" s="29"/>
      <c r="S33" s="29"/>
    </row>
    <row r="34" spans="2:19" ht="11.25">
      <c r="B34" s="39"/>
      <c r="C34" s="41"/>
      <c r="D34" s="48"/>
      <c r="E34" s="42"/>
      <c r="F34" s="42"/>
      <c r="G34" s="42"/>
      <c r="H34" s="49"/>
      <c r="I34" s="42"/>
      <c r="J34" s="42"/>
      <c r="K34" s="49"/>
      <c r="L34" s="49"/>
      <c r="M34" s="49"/>
      <c r="N34" s="49"/>
      <c r="O34" s="29"/>
      <c r="P34" s="29"/>
      <c r="Q34" s="29"/>
      <c r="R34" s="29"/>
      <c r="S34" s="29"/>
    </row>
    <row r="35" spans="2:19" ht="11.25">
      <c r="B35" s="39"/>
      <c r="C35" s="41"/>
      <c r="D35" s="48"/>
      <c r="E35" s="42"/>
      <c r="F35" s="42"/>
      <c r="G35" s="42"/>
      <c r="H35" s="49"/>
      <c r="I35" s="42"/>
      <c r="J35" s="42"/>
      <c r="K35" s="49"/>
      <c r="L35" s="49"/>
      <c r="M35" s="49"/>
      <c r="N35" s="49"/>
      <c r="O35" s="29"/>
      <c r="P35" s="29"/>
      <c r="Q35" s="29"/>
      <c r="R35" s="29"/>
      <c r="S35" s="29"/>
    </row>
    <row r="36" spans="2:19" ht="11.25">
      <c r="B36" s="39"/>
      <c r="C36" s="41"/>
      <c r="D36" s="48"/>
      <c r="E36" s="42"/>
      <c r="F36" s="42"/>
      <c r="G36" s="42"/>
      <c r="H36" s="49"/>
      <c r="I36" s="42"/>
      <c r="J36" s="42"/>
      <c r="K36" s="49"/>
      <c r="L36" s="49"/>
      <c r="M36" s="49"/>
      <c r="N36" s="49"/>
      <c r="O36" s="29"/>
      <c r="P36" s="29"/>
      <c r="Q36" s="29"/>
      <c r="R36" s="29"/>
      <c r="S36" s="29"/>
    </row>
    <row r="37" spans="2:19" ht="11.25">
      <c r="B37" s="39"/>
      <c r="C37" s="41"/>
      <c r="D37" s="48"/>
      <c r="E37" s="42"/>
      <c r="F37" s="42"/>
      <c r="G37" s="42"/>
      <c r="H37" s="49"/>
      <c r="I37" s="42"/>
      <c r="J37" s="42"/>
      <c r="K37" s="49"/>
      <c r="L37" s="49"/>
      <c r="M37" s="49"/>
      <c r="N37" s="49"/>
      <c r="O37" s="29"/>
      <c r="P37" s="29"/>
      <c r="Q37" s="29"/>
      <c r="R37" s="29"/>
      <c r="S37" s="29"/>
    </row>
    <row r="38" spans="2:19" ht="1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2:19" ht="11.25">
      <c r="B39" s="29"/>
      <c r="C39" s="29"/>
      <c r="D39" s="29"/>
      <c r="E39" s="38"/>
      <c r="F39" s="38"/>
      <c r="G39" s="38"/>
      <c r="H39" s="3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2:19" ht="11.25">
      <c r="B40" s="29"/>
      <c r="C40" s="29"/>
      <c r="D40" s="29"/>
      <c r="E40" s="39"/>
      <c r="F40" s="39"/>
      <c r="G40" s="39"/>
      <c r="H40" s="39"/>
      <c r="I40" s="39"/>
      <c r="J40" s="39"/>
      <c r="K40" s="40"/>
      <c r="L40" s="39"/>
      <c r="M40" s="39"/>
      <c r="N40" s="39"/>
      <c r="O40" s="39"/>
      <c r="P40" s="39"/>
      <c r="Q40" s="39"/>
      <c r="R40" s="39"/>
      <c r="S40" s="39"/>
    </row>
    <row r="41" spans="2:19" ht="11.25">
      <c r="B41" s="39"/>
      <c r="C41" s="41"/>
      <c r="D41" s="42"/>
      <c r="E41" s="42"/>
      <c r="F41" s="42"/>
      <c r="G41" s="42"/>
      <c r="H41" s="42"/>
      <c r="I41" s="42"/>
      <c r="J41" s="42"/>
      <c r="K41" s="43"/>
      <c r="L41" s="42"/>
      <c r="M41" s="42"/>
      <c r="N41" s="42"/>
      <c r="O41" s="42"/>
      <c r="P41" s="42"/>
      <c r="Q41" s="42"/>
      <c r="R41" s="42"/>
      <c r="S41" s="42"/>
    </row>
    <row r="42" spans="2:19" ht="11.25">
      <c r="B42" s="39"/>
      <c r="C42" s="41"/>
      <c r="D42" s="42"/>
      <c r="E42" s="42"/>
      <c r="F42" s="42"/>
      <c r="G42" s="42"/>
      <c r="H42" s="42"/>
      <c r="I42" s="42"/>
      <c r="J42" s="42"/>
      <c r="K42" s="43"/>
      <c r="L42" s="42"/>
      <c r="M42" s="42"/>
      <c r="N42" s="42"/>
      <c r="O42" s="42"/>
      <c r="P42" s="42"/>
      <c r="Q42" s="42"/>
      <c r="R42" s="42"/>
      <c r="S42" s="42"/>
    </row>
    <row r="43" spans="2:19" ht="11.25">
      <c r="B43" s="39"/>
      <c r="C43" s="41"/>
      <c r="D43" s="42"/>
      <c r="E43" s="42"/>
      <c r="F43" s="42"/>
      <c r="G43" s="42"/>
      <c r="H43" s="42"/>
      <c r="I43" s="42"/>
      <c r="J43" s="42"/>
      <c r="K43" s="43"/>
      <c r="L43" s="42"/>
      <c r="M43" s="42"/>
      <c r="N43" s="42"/>
      <c r="O43" s="42"/>
      <c r="P43" s="42"/>
      <c r="Q43" s="42"/>
      <c r="R43" s="42"/>
      <c r="S43" s="42"/>
    </row>
    <row r="44" spans="2:19" ht="11.25">
      <c r="B44" s="40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2:19" ht="11.25">
      <c r="B45" s="39"/>
      <c r="C45" s="41"/>
      <c r="D45" s="42"/>
      <c r="E45" s="42"/>
      <c r="F45" s="42"/>
      <c r="G45" s="42"/>
      <c r="H45" s="42"/>
      <c r="I45" s="42"/>
      <c r="J45" s="42"/>
      <c r="K45" s="43"/>
      <c r="L45" s="42"/>
      <c r="M45" s="42"/>
      <c r="N45" s="42"/>
      <c r="O45" s="42"/>
      <c r="P45" s="42"/>
      <c r="Q45" s="42"/>
      <c r="R45" s="42"/>
      <c r="S45" s="42"/>
    </row>
    <row r="46" spans="2:19" ht="11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2:19" ht="11.25">
      <c r="B47" s="29"/>
      <c r="C47" s="29"/>
      <c r="D47" s="29"/>
      <c r="E47" s="38"/>
      <c r="F47" s="38"/>
      <c r="G47" s="38"/>
      <c r="H47" s="3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2:19" ht="11.25">
      <c r="B48" s="29"/>
      <c r="C48" s="29"/>
      <c r="D48" s="29"/>
      <c r="E48" s="39"/>
      <c r="F48" s="39"/>
      <c r="G48" s="39"/>
      <c r="H48" s="45"/>
      <c r="I48" s="39"/>
      <c r="J48" s="39"/>
      <c r="K48" s="46"/>
      <c r="L48" s="45"/>
      <c r="M48" s="29"/>
      <c r="N48" s="29"/>
      <c r="O48" s="1"/>
      <c r="P48" s="29"/>
      <c r="Q48" s="29"/>
      <c r="R48" s="47"/>
      <c r="S48" s="29"/>
    </row>
    <row r="49" spans="2:19" ht="11.25">
      <c r="B49" s="39"/>
      <c r="C49" s="41"/>
      <c r="D49" s="48"/>
      <c r="E49" s="42"/>
      <c r="F49" s="42"/>
      <c r="G49" s="42"/>
      <c r="H49" s="49"/>
      <c r="I49" s="42"/>
      <c r="J49" s="42"/>
      <c r="K49" s="49"/>
      <c r="L49" s="49"/>
      <c r="M49" s="49"/>
      <c r="N49" s="49"/>
      <c r="O49" s="29"/>
      <c r="P49" s="29"/>
      <c r="Q49" s="29"/>
      <c r="R49" s="29"/>
      <c r="S49" s="29"/>
    </row>
    <row r="50" spans="2:19" ht="11.25">
      <c r="B50" s="39"/>
      <c r="C50" s="41"/>
      <c r="D50" s="48"/>
      <c r="E50" s="42"/>
      <c r="F50" s="42"/>
      <c r="G50" s="42"/>
      <c r="H50" s="49"/>
      <c r="I50" s="42"/>
      <c r="J50" s="42"/>
      <c r="K50" s="49"/>
      <c r="L50" s="49"/>
      <c r="M50" s="49"/>
      <c r="N50" s="49"/>
      <c r="O50" s="29"/>
      <c r="P50" s="29"/>
      <c r="Q50" s="29"/>
      <c r="R50" s="29"/>
      <c r="S50" s="29"/>
    </row>
    <row r="51" spans="2:19" ht="11.25">
      <c r="B51" s="39"/>
      <c r="C51" s="41"/>
      <c r="D51" s="48"/>
      <c r="E51" s="42"/>
      <c r="F51" s="42"/>
      <c r="G51" s="42"/>
      <c r="H51" s="49"/>
      <c r="I51" s="42"/>
      <c r="J51" s="42"/>
      <c r="K51" s="49"/>
      <c r="L51" s="49"/>
      <c r="M51" s="49"/>
      <c r="N51" s="49"/>
      <c r="O51" s="29"/>
      <c r="P51" s="29"/>
      <c r="Q51" s="29"/>
      <c r="R51" s="29"/>
      <c r="S51" s="29"/>
    </row>
    <row r="52" spans="2:19" ht="11.25">
      <c r="B52" s="39"/>
      <c r="C52" s="41"/>
      <c r="D52" s="48"/>
      <c r="E52" s="42"/>
      <c r="F52" s="42"/>
      <c r="G52" s="42"/>
      <c r="H52" s="49"/>
      <c r="I52" s="42"/>
      <c r="J52" s="42"/>
      <c r="K52" s="49"/>
      <c r="L52" s="49"/>
      <c r="M52" s="49"/>
      <c r="N52" s="49"/>
      <c r="O52" s="29"/>
      <c r="P52" s="29"/>
      <c r="Q52" s="29"/>
      <c r="R52" s="29"/>
      <c r="S52" s="29"/>
    </row>
    <row r="53" spans="2:19" ht="11.25">
      <c r="B53" s="39"/>
      <c r="C53" s="41"/>
      <c r="D53" s="48"/>
      <c r="E53" s="42"/>
      <c r="F53" s="42"/>
      <c r="G53" s="42"/>
      <c r="H53" s="49"/>
      <c r="I53" s="42"/>
      <c r="J53" s="42"/>
      <c r="K53" s="49"/>
      <c r="L53" s="49"/>
      <c r="M53" s="49"/>
      <c r="N53" s="49"/>
      <c r="O53" s="29"/>
      <c r="P53" s="29"/>
      <c r="Q53" s="29"/>
      <c r="R53" s="29"/>
      <c r="S53" s="29"/>
    </row>
    <row r="54" spans="2:19" ht="15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2:19" ht="11.25">
      <c r="B55" s="29"/>
      <c r="C55" s="29"/>
      <c r="D55" s="29"/>
      <c r="E55" s="38"/>
      <c r="F55" s="38"/>
      <c r="G55" s="38"/>
      <c r="H55" s="38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2:19" ht="11.25">
      <c r="B56" s="29"/>
      <c r="C56" s="29"/>
      <c r="D56" s="29"/>
      <c r="E56" s="39"/>
      <c r="F56" s="39"/>
      <c r="G56" s="39"/>
      <c r="H56" s="39"/>
      <c r="I56" s="39"/>
      <c r="J56" s="39"/>
      <c r="K56" s="40"/>
      <c r="L56" s="39"/>
      <c r="M56" s="39"/>
      <c r="N56" s="39"/>
      <c r="O56" s="39"/>
      <c r="P56" s="39"/>
      <c r="Q56" s="39"/>
      <c r="R56" s="39"/>
      <c r="S56" s="39"/>
    </row>
    <row r="57" spans="2:19" ht="11.25">
      <c r="B57" s="39"/>
      <c r="C57" s="41"/>
      <c r="D57" s="42"/>
      <c r="E57" s="42"/>
      <c r="F57" s="42"/>
      <c r="G57" s="42"/>
      <c r="H57" s="42"/>
      <c r="I57" s="42"/>
      <c r="J57" s="42"/>
      <c r="K57" s="43"/>
      <c r="L57" s="42"/>
      <c r="M57" s="42"/>
      <c r="N57" s="42"/>
      <c r="O57" s="42"/>
      <c r="P57" s="42"/>
      <c r="Q57" s="42"/>
      <c r="R57" s="42"/>
      <c r="S57" s="42"/>
    </row>
    <row r="58" spans="2:19" ht="11.25">
      <c r="B58" s="39"/>
      <c r="C58" s="41"/>
      <c r="D58" s="42"/>
      <c r="E58" s="42"/>
      <c r="F58" s="42"/>
      <c r="G58" s="42"/>
      <c r="H58" s="42"/>
      <c r="I58" s="42"/>
      <c r="J58" s="42"/>
      <c r="K58" s="43"/>
      <c r="L58" s="42"/>
      <c r="M58" s="42"/>
      <c r="N58" s="42"/>
      <c r="O58" s="42"/>
      <c r="P58" s="42"/>
      <c r="Q58" s="42"/>
      <c r="R58" s="42"/>
      <c r="S58" s="42"/>
    </row>
    <row r="59" spans="2:19" ht="11.25">
      <c r="B59" s="39"/>
      <c r="C59" s="41"/>
      <c r="D59" s="42"/>
      <c r="E59" s="42"/>
      <c r="F59" s="42"/>
      <c r="G59" s="42"/>
      <c r="H59" s="42"/>
      <c r="I59" s="42"/>
      <c r="J59" s="42"/>
      <c r="K59" s="43"/>
      <c r="L59" s="42"/>
      <c r="M59" s="42"/>
      <c r="N59" s="42"/>
      <c r="O59" s="42"/>
      <c r="P59" s="42"/>
      <c r="Q59" s="42"/>
      <c r="R59" s="42"/>
      <c r="S59" s="42"/>
    </row>
    <row r="60" spans="2:19" ht="11.25">
      <c r="B60" s="40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2:19" ht="11.25">
      <c r="B61" s="39"/>
      <c r="C61" s="41"/>
      <c r="D61" s="42"/>
      <c r="E61" s="42"/>
      <c r="F61" s="42"/>
      <c r="G61" s="42"/>
      <c r="H61" s="42"/>
      <c r="I61" s="42"/>
      <c r="J61" s="42"/>
      <c r="K61" s="43"/>
      <c r="L61" s="42"/>
      <c r="M61" s="42"/>
      <c r="N61" s="42"/>
      <c r="O61" s="42"/>
      <c r="P61" s="42"/>
      <c r="Q61" s="42"/>
      <c r="R61" s="42"/>
      <c r="S61" s="42"/>
    </row>
    <row r="62" spans="2:19" ht="11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2:19" ht="11.25">
      <c r="B63" s="29"/>
      <c r="C63" s="29"/>
      <c r="D63" s="29"/>
      <c r="E63" s="38"/>
      <c r="F63" s="38"/>
      <c r="G63" s="38"/>
      <c r="H63" s="3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2:19" ht="11.25">
      <c r="B64" s="29"/>
      <c r="C64" s="29"/>
      <c r="D64" s="29"/>
      <c r="E64" s="39"/>
      <c r="F64" s="39"/>
      <c r="G64" s="39"/>
      <c r="H64" s="45"/>
      <c r="I64" s="39"/>
      <c r="J64" s="39"/>
      <c r="K64" s="46"/>
      <c r="L64" s="45"/>
      <c r="M64" s="29"/>
      <c r="N64" s="29"/>
      <c r="O64" s="1"/>
      <c r="P64" s="29"/>
      <c r="Q64" s="29"/>
      <c r="R64" s="47"/>
      <c r="S64" s="29"/>
    </row>
    <row r="65" spans="2:19" ht="11.25">
      <c r="B65" s="39"/>
      <c r="C65" s="41"/>
      <c r="D65" s="48"/>
      <c r="E65" s="42"/>
      <c r="F65" s="42"/>
      <c r="G65" s="42"/>
      <c r="H65" s="49"/>
      <c r="I65" s="42"/>
      <c r="J65" s="42"/>
      <c r="K65" s="49"/>
      <c r="L65" s="49"/>
      <c r="M65" s="49"/>
      <c r="N65" s="49"/>
      <c r="O65" s="29"/>
      <c r="P65" s="29"/>
      <c r="Q65" s="29"/>
      <c r="R65" s="29"/>
      <c r="S65" s="29"/>
    </row>
    <row r="66" spans="2:19" ht="11.25">
      <c r="B66" s="39"/>
      <c r="C66" s="41"/>
      <c r="D66" s="48"/>
      <c r="E66" s="42"/>
      <c r="F66" s="42"/>
      <c r="G66" s="42"/>
      <c r="H66" s="49"/>
      <c r="I66" s="42"/>
      <c r="J66" s="42"/>
      <c r="K66" s="49"/>
      <c r="L66" s="49"/>
      <c r="M66" s="49"/>
      <c r="N66" s="49"/>
      <c r="O66" s="29"/>
      <c r="P66" s="29"/>
      <c r="Q66" s="29"/>
      <c r="R66" s="29"/>
      <c r="S66" s="29"/>
    </row>
    <row r="67" spans="2:19" ht="11.25">
      <c r="B67" s="39"/>
      <c r="C67" s="41"/>
      <c r="D67" s="48"/>
      <c r="E67" s="42"/>
      <c r="F67" s="42"/>
      <c r="G67" s="42"/>
      <c r="H67" s="49"/>
      <c r="I67" s="42"/>
      <c r="J67" s="42"/>
      <c r="K67" s="49"/>
      <c r="L67" s="49"/>
      <c r="M67" s="49"/>
      <c r="N67" s="49"/>
      <c r="O67" s="29"/>
      <c r="P67" s="29"/>
      <c r="Q67" s="29"/>
      <c r="R67" s="29"/>
      <c r="S67" s="29"/>
    </row>
    <row r="68" spans="2:19" ht="11.25">
      <c r="B68" s="39"/>
      <c r="C68" s="41"/>
      <c r="D68" s="48"/>
      <c r="E68" s="42"/>
      <c r="F68" s="42"/>
      <c r="G68" s="42"/>
      <c r="H68" s="49"/>
      <c r="I68" s="42"/>
      <c r="J68" s="42"/>
      <c r="K68" s="49"/>
      <c r="L68" s="49"/>
      <c r="M68" s="49"/>
      <c r="N68" s="49"/>
      <c r="O68" s="29"/>
      <c r="P68" s="29"/>
      <c r="Q68" s="29"/>
      <c r="R68" s="29"/>
      <c r="S68" s="29"/>
    </row>
    <row r="69" spans="2:19" ht="11.25">
      <c r="B69" s="39"/>
      <c r="C69" s="41"/>
      <c r="D69" s="48"/>
      <c r="E69" s="42"/>
      <c r="F69" s="42"/>
      <c r="G69" s="42"/>
      <c r="H69" s="49"/>
      <c r="I69" s="42"/>
      <c r="J69" s="42"/>
      <c r="K69" s="49"/>
      <c r="L69" s="49"/>
      <c r="M69" s="49"/>
      <c r="N69" s="49"/>
      <c r="O69" s="29"/>
      <c r="P69" s="29"/>
      <c r="Q69" s="29"/>
      <c r="R69" s="29"/>
      <c r="S69" s="29"/>
    </row>
  </sheetData>
  <sheetProtection sheet="1" objects="1" scenarios="1"/>
  <mergeCells count="5">
    <mergeCell ref="E7:S7"/>
    <mergeCell ref="E15:S15"/>
    <mergeCell ref="G3:S3"/>
    <mergeCell ref="G4:S4"/>
    <mergeCell ref="G5:S5"/>
  </mergeCells>
  <printOptions/>
  <pageMargins left="0.6" right="0.6" top="0.5" bottom="0.5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Masters</dc:creator>
  <cp:keywords/>
  <dc:description/>
  <cp:lastModifiedBy>clarma</cp:lastModifiedBy>
  <cp:lastPrinted>1999-07-07T12:30:05Z</cp:lastPrinted>
  <dcterms:created xsi:type="dcterms:W3CDTF">1997-11-14T07:25:14Z</dcterms:created>
  <dcterms:modified xsi:type="dcterms:W3CDTF">2007-09-07T16:16:16Z</dcterms:modified>
  <cp:category/>
  <cp:version/>
  <cp:contentType/>
  <cp:contentStatus/>
</cp:coreProperties>
</file>